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ooki\Documents\研究\各種計算シート・物理定数\"/>
    </mc:Choice>
  </mc:AlternateContent>
  <xr:revisionPtr revIDLastSave="0" documentId="13_ncr:1_{6D19C74B-D5AD-4289-BBC6-8480F91B3703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K29" i="1" l="1"/>
  <c r="I29" i="1"/>
  <c r="H29" i="1"/>
  <c r="G29" i="1"/>
  <c r="F29" i="1"/>
  <c r="K28" i="1"/>
  <c r="I28" i="1"/>
  <c r="H28" i="1"/>
  <c r="G28" i="1"/>
  <c r="F28" i="1"/>
  <c r="K27" i="1"/>
  <c r="I27" i="1"/>
  <c r="H27" i="1"/>
  <c r="G27" i="1"/>
  <c r="F27" i="1"/>
  <c r="K26" i="1"/>
  <c r="I26" i="1"/>
  <c r="H26" i="1"/>
  <c r="G26" i="1"/>
  <c r="F26" i="1"/>
  <c r="K25" i="1"/>
  <c r="I25" i="1"/>
  <c r="H25" i="1"/>
  <c r="G25" i="1"/>
  <c r="F25" i="1"/>
  <c r="K24" i="1"/>
  <c r="I24" i="1"/>
  <c r="H24" i="1"/>
  <c r="G24" i="1"/>
  <c r="F24" i="1"/>
  <c r="K23" i="1"/>
  <c r="I23" i="1"/>
  <c r="H23" i="1"/>
  <c r="G23" i="1"/>
  <c r="F23" i="1"/>
  <c r="K22" i="1"/>
  <c r="I22" i="1"/>
  <c r="H22" i="1"/>
  <c r="G22" i="1"/>
  <c r="F22" i="1"/>
  <c r="K21" i="1"/>
  <c r="I21" i="1"/>
  <c r="H21" i="1"/>
  <c r="G21" i="1"/>
  <c r="F21" i="1"/>
  <c r="K20" i="1"/>
  <c r="I20" i="1"/>
  <c r="H20" i="1"/>
  <c r="G20" i="1"/>
  <c r="F20" i="1"/>
  <c r="K19" i="1"/>
  <c r="I19" i="1"/>
  <c r="H19" i="1"/>
  <c r="G19" i="1"/>
  <c r="F19" i="1"/>
  <c r="K18" i="1"/>
  <c r="I18" i="1"/>
  <c r="H18" i="1"/>
  <c r="G18" i="1"/>
  <c r="F18" i="1"/>
  <c r="K17" i="1"/>
  <c r="I17" i="1"/>
  <c r="H17" i="1"/>
  <c r="G17" i="1"/>
  <c r="F17" i="1"/>
  <c r="K16" i="1"/>
  <c r="I16" i="1"/>
  <c r="H16" i="1"/>
  <c r="G16" i="1"/>
  <c r="F16" i="1"/>
  <c r="K15" i="1"/>
  <c r="I15" i="1"/>
  <c r="H15" i="1"/>
  <c r="G15" i="1"/>
  <c r="F15" i="1"/>
  <c r="K14" i="1"/>
  <c r="I14" i="1"/>
  <c r="H14" i="1"/>
  <c r="G14" i="1"/>
  <c r="F14" i="1"/>
  <c r="J14" i="1" s="1"/>
  <c r="K13" i="1"/>
  <c r="I13" i="1"/>
  <c r="H13" i="1"/>
  <c r="G13" i="1"/>
  <c r="F13" i="1"/>
  <c r="K12" i="1"/>
  <c r="I12" i="1"/>
  <c r="H12" i="1"/>
  <c r="G12" i="1"/>
  <c r="F12" i="1"/>
  <c r="J12" i="1" s="1"/>
  <c r="B3" i="1"/>
  <c r="E28" i="1" s="1"/>
  <c r="B4" i="1"/>
  <c r="B5" i="1"/>
  <c r="B6" i="1"/>
  <c r="E21" i="1" s="1"/>
  <c r="B7" i="1"/>
  <c r="E2" i="1"/>
  <c r="E27" i="1" s="1"/>
  <c r="E3" i="1"/>
  <c r="E4" i="1"/>
  <c r="E5" i="1"/>
  <c r="E6" i="1"/>
  <c r="G2" i="1"/>
  <c r="G3" i="1"/>
  <c r="G4" i="1"/>
  <c r="I2" i="1"/>
  <c r="J18" i="1" l="1"/>
  <c r="L18" i="1" s="1"/>
  <c r="J22" i="1"/>
  <c r="L22" i="1" s="1"/>
  <c r="J26" i="1"/>
  <c r="L26" i="1" s="1"/>
  <c r="E29" i="1"/>
  <c r="E25" i="1"/>
  <c r="E26" i="1"/>
  <c r="L14" i="1"/>
  <c r="E17" i="1"/>
  <c r="J17" i="1"/>
  <c r="L17" i="1" s="1"/>
  <c r="J21" i="1"/>
  <c r="L21" i="1" s="1"/>
  <c r="J25" i="1"/>
  <c r="L25" i="1" s="1"/>
  <c r="E16" i="1"/>
  <c r="E20" i="1"/>
  <c r="E24" i="1"/>
  <c r="E18" i="1"/>
  <c r="E22" i="1"/>
  <c r="E12" i="1"/>
  <c r="J13" i="1"/>
  <c r="L13" i="1" s="1"/>
  <c r="J16" i="1"/>
  <c r="L16" i="1" s="1"/>
  <c r="J20" i="1"/>
  <c r="L20" i="1" s="1"/>
  <c r="J24" i="1"/>
  <c r="L24" i="1" s="1"/>
  <c r="E19" i="1"/>
  <c r="E23" i="1"/>
  <c r="J19" i="1"/>
  <c r="L19" i="1" s="1"/>
  <c r="J23" i="1"/>
  <c r="L23" i="1" s="1"/>
  <c r="J27" i="1"/>
  <c r="L27" i="1" s="1"/>
  <c r="J28" i="1"/>
  <c r="L28" i="1" s="1"/>
  <c r="J29" i="1"/>
  <c r="L29" i="1" s="1"/>
  <c r="J15" i="1"/>
  <c r="L15" i="1" s="1"/>
  <c r="E15" i="1"/>
  <c r="E14" i="1"/>
  <c r="E13" i="1"/>
</calcChain>
</file>

<file path=xl/sharedStrings.xml><?xml version="1.0" encoding="utf-8"?>
<sst xmlns="http://schemas.openxmlformats.org/spreadsheetml/2006/main" count="28" uniqueCount="26">
  <si>
    <t>Cast</t>
    <phoneticPr fontId="1"/>
  </si>
  <si>
    <t>Pressure</t>
    <phoneticPr fontId="1"/>
  </si>
  <si>
    <t>Temp. (°C)</t>
    <phoneticPr fontId="1"/>
  </si>
  <si>
    <t>Salinity</t>
    <phoneticPr fontId="1"/>
  </si>
  <si>
    <t>No.</t>
    <phoneticPr fontId="1"/>
  </si>
  <si>
    <t>(decibar)</t>
    <phoneticPr fontId="1"/>
  </si>
  <si>
    <t>(CTD)</t>
    <phoneticPr fontId="1"/>
  </si>
  <si>
    <t>a0</t>
    <phoneticPr fontId="1"/>
  </si>
  <si>
    <t>b0</t>
    <phoneticPr fontId="1"/>
  </si>
  <si>
    <t>c0</t>
    <phoneticPr fontId="1"/>
  </si>
  <si>
    <t>d0</t>
    <phoneticPr fontId="1"/>
  </si>
  <si>
    <t>a1</t>
    <phoneticPr fontId="1"/>
  </si>
  <si>
    <t>b1</t>
    <phoneticPr fontId="1"/>
  </si>
  <si>
    <t>c1</t>
    <phoneticPr fontId="1"/>
  </si>
  <si>
    <t>a2</t>
    <phoneticPr fontId="1"/>
  </si>
  <si>
    <t>b2</t>
    <phoneticPr fontId="1"/>
  </si>
  <si>
    <t>c2</t>
    <phoneticPr fontId="1"/>
  </si>
  <si>
    <t>a3</t>
    <phoneticPr fontId="1"/>
  </si>
  <si>
    <t>b3</t>
    <phoneticPr fontId="1"/>
  </si>
  <si>
    <t>a4</t>
    <phoneticPr fontId="1"/>
  </si>
  <si>
    <t>b4</t>
    <phoneticPr fontId="1"/>
  </si>
  <si>
    <t>a5</t>
    <phoneticPr fontId="1"/>
  </si>
  <si>
    <t>密度</t>
    <rPh sb="0" eb="2">
      <t>ミツド</t>
    </rPh>
    <phoneticPr fontId="1"/>
  </si>
  <si>
    <t>Θ</t>
    <phoneticPr fontId="1"/>
  </si>
  <si>
    <r>
      <t>(</t>
    </r>
    <r>
      <rPr>
        <sz val="11"/>
        <rFont val="ＭＳ Ｐゴシック"/>
        <family val="3"/>
        <charset val="128"/>
      </rPr>
      <t>℃）</t>
    </r>
    <phoneticPr fontId="1"/>
  </si>
  <si>
    <t>σΘ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</si>
</sst>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0_ "/>
    <numFmt numFmtId="178" formatCode="0.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elv"/>
      <family val="2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Helv"/>
      <family val="2"/>
    </font>
    <font>
      <b/>
      <sz val="11"/>
      <name val="Helv"/>
    </font>
    <font>
      <b/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/>
    <xf numFmtId="0" fontId="2" fillId="0" borderId="2" xfId="0" applyFont="1" applyBorder="1"/>
    <xf numFmtId="177" fontId="2" fillId="0" borderId="2" xfId="0" applyNumberFormat="1" applyFont="1" applyBorder="1"/>
    <xf numFmtId="178" fontId="2" fillId="0" borderId="2" xfId="0" applyNumberFormat="1" applyFont="1" applyBorder="1"/>
    <xf numFmtId="0" fontId="2" fillId="0" borderId="3" xfId="0" applyFont="1" applyBorder="1" applyAlignment="1">
      <alignment horizontal="center" vertical="center"/>
    </xf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/>
    <xf numFmtId="177" fontId="2" fillId="0" borderId="0" xfId="0" applyNumberFormat="1" applyFont="1"/>
    <xf numFmtId="178" fontId="2" fillId="0" borderId="0" xfId="0" applyNumberFormat="1" applyFont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/>
    <xf numFmtId="176" fontId="2" fillId="0" borderId="7" xfId="0" applyNumberFormat="1" applyFont="1" applyBorder="1"/>
    <xf numFmtId="0" fontId="2" fillId="0" borderId="7" xfId="0" applyFont="1" applyBorder="1"/>
    <xf numFmtId="177" fontId="2" fillId="0" borderId="7" xfId="0" applyNumberFormat="1" applyFont="1" applyBorder="1"/>
    <xf numFmtId="0" fontId="2" fillId="0" borderId="6" xfId="0" applyFont="1" applyBorder="1"/>
    <xf numFmtId="178" fontId="2" fillId="0" borderId="7" xfId="0" applyNumberFormat="1" applyFont="1" applyBorder="1"/>
    <xf numFmtId="0" fontId="3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/>
    <xf numFmtId="0" fontId="5" fillId="0" borderId="4" xfId="0" applyFont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177" fontId="3" fillId="0" borderId="0" xfId="0" applyNumberFormat="1" applyFont="1"/>
    <xf numFmtId="0" fontId="6" fillId="0" borderId="0" xfId="0" applyFont="1" applyAlignment="1">
      <alignment horizontal="center" vertical="center"/>
    </xf>
    <xf numFmtId="0" fontId="7" fillId="0" borderId="4" xfId="0" applyFont="1" applyBorder="1"/>
    <xf numFmtId="0" fontId="6" fillId="0" borderId="0" xfId="0" applyFont="1"/>
    <xf numFmtId="177" fontId="6" fillId="0" borderId="0" xfId="0" applyNumberFormat="1" applyFont="1"/>
    <xf numFmtId="176" fontId="6" fillId="0" borderId="0" xfId="0" applyNumberFormat="1" applyFont="1"/>
    <xf numFmtId="0" fontId="2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4"/>
  <sheetViews>
    <sheetView tabSelected="1" zoomScaleNormal="100" workbookViewId="0">
      <selection activeCell="E13" sqref="E13"/>
    </sheetView>
  </sheetViews>
  <sheetFormatPr defaultColWidth="13" defaultRowHeight="13" x14ac:dyDescent="0.2"/>
  <cols>
    <col min="1" max="1" width="6.36328125" style="10" customWidth="1"/>
    <col min="2" max="2" width="8.6328125" style="10" customWidth="1"/>
    <col min="3" max="3" width="12.453125" style="10" customWidth="1"/>
    <col min="4" max="4" width="9.08984375" style="10" customWidth="1"/>
    <col min="5" max="5" width="10.90625" style="10" customWidth="1"/>
    <col min="6" max="6" width="8.6328125" style="10" customWidth="1"/>
    <col min="7" max="7" width="7.26953125" style="10" customWidth="1"/>
    <col min="8" max="8" width="8.36328125" style="10" customWidth="1"/>
    <col min="9" max="9" width="3.453125" style="10" customWidth="1"/>
    <col min="10" max="10" width="10" style="10" customWidth="1"/>
    <col min="11" max="11" width="3.6328125" style="10" customWidth="1"/>
    <col min="12" max="12" width="13" style="10" customWidth="1"/>
    <col min="13" max="13" width="3.453125" style="10" customWidth="1"/>
    <col min="14" max="14" width="11.08984375" style="10" customWidth="1"/>
    <col min="15" max="15" width="3.08984375" style="10" customWidth="1"/>
    <col min="16" max="16" width="8.6328125" style="10" customWidth="1"/>
    <col min="17" max="17" width="3.6328125" style="10" customWidth="1"/>
    <col min="18" max="18" width="8.453125" style="10" customWidth="1"/>
    <col min="19" max="19" width="3.453125" style="10" customWidth="1"/>
    <col min="20" max="20" width="8.90625" style="10" customWidth="1"/>
    <col min="21" max="21" width="3.453125" style="10" customWidth="1"/>
    <col min="22" max="22" width="8.6328125" style="10" customWidth="1"/>
    <col min="23" max="23" width="3.90625" style="10" customWidth="1"/>
    <col min="24" max="24" width="7.90625" style="10" customWidth="1"/>
    <col min="25" max="25" width="3.90625" style="10" customWidth="1"/>
    <col min="26" max="16384" width="13" style="10"/>
  </cols>
  <sheetData>
    <row r="1" spans="1:28" ht="13.5" x14ac:dyDescent="0.25">
      <c r="A1" s="3"/>
      <c r="B1" s="4"/>
      <c r="C1" s="4"/>
      <c r="D1" s="5"/>
      <c r="E1" s="6"/>
      <c r="F1" s="7"/>
      <c r="G1" s="6"/>
      <c r="H1" s="7"/>
      <c r="I1" s="4"/>
      <c r="J1" s="8"/>
      <c r="K1" s="4"/>
      <c r="L1" s="8"/>
      <c r="M1" s="4"/>
      <c r="N1" s="8"/>
      <c r="O1" s="4"/>
      <c r="P1" s="7"/>
      <c r="Q1" s="4"/>
      <c r="R1" s="8"/>
      <c r="S1" s="4"/>
      <c r="T1" s="8"/>
      <c r="U1" s="4"/>
      <c r="V1" s="8"/>
      <c r="W1" s="4"/>
      <c r="X1" s="7"/>
      <c r="Y1" s="9"/>
    </row>
    <row r="2" spans="1:28" ht="13.5" x14ac:dyDescent="0.25">
      <c r="A2" s="35" t="s">
        <v>7</v>
      </c>
      <c r="B2" s="35">
        <v>999.84259399999996</v>
      </c>
      <c r="C2" s="35"/>
      <c r="D2" s="35" t="s">
        <v>8</v>
      </c>
      <c r="E2" s="35">
        <f>8.24493/10</f>
        <v>0.82449300000000003</v>
      </c>
      <c r="F2" s="35" t="s">
        <v>9</v>
      </c>
      <c r="G2" s="35">
        <f>-5.72466/1000</f>
        <v>-5.7246600000000003E-3</v>
      </c>
      <c r="H2" s="35" t="s">
        <v>10</v>
      </c>
      <c r="I2" s="35">
        <f>4.8314/10000</f>
        <v>4.8314000000000001E-4</v>
      </c>
      <c r="P2" s="14"/>
      <c r="Q2" s="12"/>
      <c r="R2" s="15"/>
      <c r="S2" s="12"/>
      <c r="T2" s="15"/>
      <c r="U2" s="12"/>
      <c r="V2" s="15"/>
      <c r="W2" s="12"/>
      <c r="X2" s="14"/>
      <c r="Y2" s="16"/>
    </row>
    <row r="3" spans="1:28" ht="13.5" x14ac:dyDescent="0.25">
      <c r="A3" s="35" t="s">
        <v>11</v>
      </c>
      <c r="B3" s="35">
        <f>6.793952/100</f>
        <v>6.7939520000000003E-2</v>
      </c>
      <c r="C3" s="35"/>
      <c r="D3" s="35" t="s">
        <v>12</v>
      </c>
      <c r="E3" s="35">
        <f>-4.0899/1000</f>
        <v>-4.0899000000000005E-3</v>
      </c>
      <c r="F3" s="35" t="s">
        <v>13</v>
      </c>
      <c r="G3" s="35">
        <f>1.0227/10000</f>
        <v>1.0226999999999999E-4</v>
      </c>
      <c r="H3" s="35"/>
      <c r="I3" s="35"/>
      <c r="P3" s="14"/>
      <c r="Q3" s="12"/>
      <c r="R3" s="15"/>
      <c r="S3" s="12"/>
      <c r="T3" s="15"/>
      <c r="U3" s="12"/>
      <c r="V3" s="15"/>
      <c r="W3" s="12"/>
      <c r="X3" s="14"/>
      <c r="Y3" s="16"/>
    </row>
    <row r="4" spans="1:28" ht="13.5" x14ac:dyDescent="0.25">
      <c r="A4" s="35" t="s">
        <v>14</v>
      </c>
      <c r="B4" s="35">
        <f>-9.09529/1000</f>
        <v>-9.0952900000000007E-3</v>
      </c>
      <c r="C4" s="35"/>
      <c r="D4" s="35" t="s">
        <v>15</v>
      </c>
      <c r="E4" s="35">
        <f>7.6438/100000</f>
        <v>7.6438000000000002E-5</v>
      </c>
      <c r="F4" s="35" t="s">
        <v>16</v>
      </c>
      <c r="G4" s="35">
        <f>-1.6546/1000000</f>
        <v>-1.6546E-6</v>
      </c>
      <c r="H4" s="35"/>
      <c r="I4" s="35"/>
      <c r="P4" s="14"/>
      <c r="Q4" s="12"/>
      <c r="R4" s="15"/>
      <c r="S4" s="12"/>
      <c r="T4" s="15"/>
      <c r="U4" s="12"/>
      <c r="V4" s="15"/>
      <c r="W4" s="12"/>
      <c r="X4" s="14"/>
      <c r="Y4" s="16"/>
    </row>
    <row r="5" spans="1:28" ht="13.5" x14ac:dyDescent="0.25">
      <c r="A5" s="35" t="s">
        <v>17</v>
      </c>
      <c r="B5" s="35">
        <f>1.001685/10000</f>
        <v>1.0016849999999999E-4</v>
      </c>
      <c r="C5" s="35"/>
      <c r="D5" s="35" t="s">
        <v>18</v>
      </c>
      <c r="E5" s="35">
        <f>-8.2467/10000000</f>
        <v>-8.2467000000000004E-7</v>
      </c>
      <c r="F5" s="35"/>
      <c r="G5" s="35"/>
      <c r="H5" s="35"/>
      <c r="I5" s="35"/>
      <c r="P5" s="14"/>
      <c r="Q5" s="12"/>
      <c r="R5" s="15"/>
      <c r="S5" s="12"/>
      <c r="T5" s="15"/>
      <c r="U5" s="12"/>
      <c r="V5" s="15"/>
      <c r="W5" s="12"/>
      <c r="X5" s="14"/>
      <c r="Y5" s="16"/>
    </row>
    <row r="6" spans="1:28" ht="13.5" x14ac:dyDescent="0.25">
      <c r="A6" s="35" t="s">
        <v>19</v>
      </c>
      <c r="B6" s="35">
        <f>-1.120083/1000000</f>
        <v>-1.120083E-6</v>
      </c>
      <c r="C6" s="35"/>
      <c r="D6" s="35" t="s">
        <v>20</v>
      </c>
      <c r="E6" s="35">
        <f>5.3875/1000000000</f>
        <v>5.3875000000000003E-9</v>
      </c>
      <c r="F6" s="35"/>
      <c r="G6" s="35"/>
      <c r="H6" s="35"/>
      <c r="I6" s="35"/>
      <c r="P6" s="14"/>
      <c r="Q6" s="12"/>
      <c r="R6" s="15"/>
      <c r="S6" s="12"/>
      <c r="T6" s="15"/>
      <c r="U6" s="12"/>
      <c r="V6" s="15"/>
      <c r="W6" s="12"/>
      <c r="X6" s="14"/>
      <c r="Y6" s="16"/>
    </row>
    <row r="7" spans="1:28" ht="13.5" x14ac:dyDescent="0.25">
      <c r="A7" s="35" t="s">
        <v>21</v>
      </c>
      <c r="B7" s="35">
        <f>6.536332/1000000000</f>
        <v>6.5363319999999997E-9</v>
      </c>
      <c r="C7" s="35"/>
      <c r="D7" s="35"/>
      <c r="E7" s="35"/>
      <c r="F7" s="35"/>
      <c r="G7" s="35"/>
      <c r="H7" s="35"/>
      <c r="I7" s="35"/>
      <c r="P7" s="14"/>
      <c r="Q7" s="12"/>
      <c r="R7" s="15"/>
      <c r="S7" s="12"/>
      <c r="T7" s="15"/>
      <c r="U7" s="12"/>
      <c r="V7" s="15"/>
      <c r="W7" s="12"/>
      <c r="X7" s="14"/>
      <c r="Y7" s="16"/>
    </row>
    <row r="8" spans="1:28" ht="13.5" x14ac:dyDescent="0.25">
      <c r="A8" s="11"/>
      <c r="B8" s="12"/>
      <c r="C8" s="12"/>
      <c r="D8" s="13"/>
      <c r="E8" s="1"/>
      <c r="F8" s="14"/>
      <c r="G8" s="1"/>
      <c r="H8" s="1"/>
      <c r="I8" s="1"/>
      <c r="J8" s="1"/>
      <c r="K8" s="14"/>
      <c r="L8" s="12"/>
      <c r="M8" s="15"/>
      <c r="N8" s="12"/>
      <c r="O8" s="15"/>
      <c r="P8" s="12"/>
      <c r="Q8" s="15"/>
      <c r="R8" s="12"/>
      <c r="S8" s="14"/>
      <c r="T8" s="12"/>
      <c r="U8" s="15"/>
      <c r="V8" s="12"/>
      <c r="W8" s="15"/>
      <c r="X8" s="12"/>
      <c r="Y8" s="15"/>
      <c r="Z8" s="12"/>
      <c r="AA8" s="14"/>
      <c r="AB8" s="16"/>
    </row>
    <row r="9" spans="1:28" ht="13.5" x14ac:dyDescent="0.2">
      <c r="A9" s="17" t="s">
        <v>0</v>
      </c>
      <c r="B9" s="18" t="s">
        <v>1</v>
      </c>
      <c r="C9" s="4" t="s">
        <v>2</v>
      </c>
      <c r="D9" s="19" t="s">
        <v>3</v>
      </c>
      <c r="E9" s="37" t="s">
        <v>22</v>
      </c>
      <c r="F9" s="38"/>
      <c r="G9" s="38"/>
      <c r="H9" s="38"/>
      <c r="I9" s="19"/>
      <c r="J9" s="38" t="s">
        <v>23</v>
      </c>
      <c r="K9" s="38"/>
      <c r="L9" s="38" t="s">
        <v>25</v>
      </c>
      <c r="M9" s="20"/>
      <c r="N9" s="4"/>
      <c r="O9" s="19"/>
      <c r="P9" s="4"/>
      <c r="Q9" s="20"/>
      <c r="R9" s="4"/>
      <c r="S9" s="20"/>
      <c r="T9" s="4"/>
      <c r="U9" s="20"/>
      <c r="V9" s="4"/>
      <c r="W9" s="19"/>
      <c r="X9" s="9"/>
    </row>
    <row r="10" spans="1:28" ht="13.5" x14ac:dyDescent="0.2">
      <c r="A10" s="21" t="s">
        <v>4</v>
      </c>
      <c r="B10" s="23" t="s">
        <v>5</v>
      </c>
      <c r="C10" s="22" t="s">
        <v>6</v>
      </c>
      <c r="D10" s="24" t="s">
        <v>6</v>
      </c>
      <c r="E10" s="21"/>
      <c r="F10" s="22"/>
      <c r="G10" s="22"/>
      <c r="H10" s="39"/>
      <c r="I10" s="24"/>
      <c r="J10" s="22" t="s">
        <v>24</v>
      </c>
      <c r="K10" s="22"/>
      <c r="L10" s="39" t="s">
        <v>22</v>
      </c>
      <c r="M10" s="25"/>
      <c r="N10" s="22"/>
      <c r="O10" s="25"/>
      <c r="P10" s="22"/>
      <c r="Q10" s="25"/>
      <c r="R10" s="22"/>
      <c r="S10" s="25"/>
      <c r="T10" s="22"/>
      <c r="U10" s="25"/>
      <c r="V10" s="22"/>
      <c r="W10" s="24"/>
      <c r="X10" s="26"/>
    </row>
    <row r="11" spans="1:28" ht="13.5" x14ac:dyDescent="0.25">
      <c r="A11" s="11"/>
      <c r="B11" s="13"/>
      <c r="C11" s="1"/>
      <c r="D11" s="14"/>
      <c r="E11" s="27"/>
      <c r="F11" s="1"/>
      <c r="G11" s="1"/>
      <c r="H11" s="1"/>
      <c r="I11" s="14"/>
      <c r="J11" s="12"/>
      <c r="K11" s="15"/>
      <c r="L11" s="12"/>
      <c r="M11" s="15"/>
      <c r="N11" s="12"/>
      <c r="O11" s="14"/>
      <c r="P11" s="12"/>
      <c r="Q11" s="15"/>
      <c r="R11" s="12"/>
      <c r="S11" s="15"/>
      <c r="T11" s="12"/>
      <c r="U11" s="15"/>
      <c r="V11" s="12"/>
      <c r="W11" s="14"/>
      <c r="X11" s="16"/>
    </row>
    <row r="12" spans="1:28" ht="14" x14ac:dyDescent="0.3">
      <c r="A12" s="11">
        <v>3</v>
      </c>
      <c r="B12" s="13">
        <v>3000.6819999999998</v>
      </c>
      <c r="C12" s="1">
        <v>1.7284999999999999</v>
      </c>
      <c r="D12" s="14">
        <v>34.7286</v>
      </c>
      <c r="E12" s="36">
        <f>1000-$B$2+$B$3*C12+$B$4*C12^2+$B$5*C12^3+$B$6*C12^4+$B$7*C12^5+($E$2+$E$3*C12+$E$4*C12^2+$E$5*C12^3+$E$6*C12^4)*D12+($G$2+$G$3*C12+$G$4*C12^2)*D12^(3/2)+$I$2*D12^2</f>
        <v>28.09020179110891</v>
      </c>
      <c r="F12" s="40">
        <f>-B12/10*(3.6504*10^(-4)+8.3198*10^(-5)*C12-5.4065*10^(-7)*C12^2+4.0274*10^(-9)*C12^3)</f>
        <v>-0.15221056514520376</v>
      </c>
      <c r="G12" s="40">
        <f>-B12/10*(D12-35)*(1.7439*10^(-5)-2.9778*10^(-7)*C12)</f>
        <v>1.3782887292801374E-3</v>
      </c>
      <c r="H12" s="40">
        <f>-(B12/10)^(2)*(8.9309*10^(-7)-3.1628*10^(-8)*C12+2.1987*10^(-10)*C12^2+4.1057*10^(-9)*(D12-35))</f>
        <v>7.5451019467152533E-2</v>
      </c>
      <c r="I12" s="40">
        <f>-(B12/10)^(3)*(-1.6056*10^(-10)+5.0484*10^(-12)*C12)</f>
        <v>4.1023102001830417E-3</v>
      </c>
      <c r="J12" s="12">
        <f>C12+SUM(F12:I12)</f>
        <v>1.657221053251412</v>
      </c>
      <c r="K12" s="41">
        <f>D12</f>
        <v>34.7286</v>
      </c>
      <c r="L12" s="36">
        <f>1000-$B$2+$B$3*J12+$B$4*J12^2+$B$5*J12^3+$B$6*J12^4+$B$7*J12^5+($E$2+$E$3*J12+$E$4*J12^2+$E$5*J12^3+$E$6*J12^4)*K12+($G$2+$G$3*J12+$G$4*J12^2)*K12^(3/2)+$I$2*K12^2</f>
        <v>28.095584936291004</v>
      </c>
      <c r="M12" s="15"/>
      <c r="N12" s="12"/>
      <c r="O12" s="14"/>
      <c r="P12" s="12"/>
      <c r="Q12" s="15"/>
      <c r="R12" s="12"/>
      <c r="S12" s="15"/>
      <c r="T12" s="12"/>
      <c r="W12" s="14"/>
      <c r="X12" s="16"/>
    </row>
    <row r="13" spans="1:28" ht="14" x14ac:dyDescent="0.3">
      <c r="A13" s="11">
        <v>2</v>
      </c>
      <c r="B13" s="13">
        <v>3500.884</v>
      </c>
      <c r="C13" s="1">
        <v>1.4575</v>
      </c>
      <c r="D13" s="14">
        <v>34.721400000000003</v>
      </c>
      <c r="E13" s="36">
        <f>1000-$B$2+$B$3*C13+$B$4*C13^2+$B$5*C13^3+$B$6*C13^4+$B$7*C13^5+($E$2+$E$3*C13+$E$4*C13^2+$E$5*C13^3+$E$6*C13^4)*D13+($G$2+$G$3*C13+$G$4*C13^2)*D13^(3/2)+$I$2*D13^2</f>
        <v>28.104538259831639</v>
      </c>
      <c r="F13" s="40">
        <f t="shared" ref="F13:F15" si="0">-B13/10*(3.6504*10^(-4)+8.3198*10^(-5)*C13-5.4065*10^(-7)*C13^2+4.0274*10^(-9)*C13^3)</f>
        <v>-0.16985065551858816</v>
      </c>
      <c r="G13" s="40">
        <f t="shared" ref="G13:G15" si="1">-B13/10*(D13-35)*(1.7439*10^(-5)-2.9778*10^(-7)*C13)</f>
        <v>1.6585749535992689E-3</v>
      </c>
      <c r="H13" s="40">
        <f t="shared" ref="H13:H15" si="2">-(B13/10)^(2)*(8.9309*10^(-7)-3.1628*10^(-8)*C13+2.1987*10^(-10)*C13^2+4.1057*10^(-9)*(D13-35))</f>
        <v>0.10372601472776154</v>
      </c>
      <c r="I13" s="40">
        <f t="shared" ref="I13:I15" si="3">-(B13/10)^(3)*(-1.6056*10^(-10)+5.0484*10^(-12)*C13)</f>
        <v>6.57351223552407E-3</v>
      </c>
      <c r="J13" s="12">
        <f t="shared" ref="J13:J15" si="4">C13+SUM(F13:I13)</f>
        <v>1.3996074463982968</v>
      </c>
      <c r="K13" s="41">
        <f t="shared" ref="K13:K15" si="5">D13</f>
        <v>34.721400000000003</v>
      </c>
      <c r="L13" s="36">
        <f t="shared" ref="L13:L15" si="6">1000-$B$2+$B$3*J13+$B$4*J13^2+$B$5*J13^3+$B$6*J13^4+$B$7*J13^5+($E$2+$E$3*J13+$E$4*J13^2+$E$5*J13^3+$E$6*J13^4)*K13+($G$2+$G$3*J13+$G$4*J13^2)*K13^(3/2)+$I$2*K13^2</f>
        <v>28.108711551787838</v>
      </c>
      <c r="M13" s="15"/>
      <c r="N13" s="12"/>
      <c r="O13" s="14"/>
      <c r="P13" s="12"/>
      <c r="Q13" s="15"/>
      <c r="R13" s="12"/>
      <c r="S13" s="15"/>
      <c r="T13" s="12"/>
      <c r="U13" s="15"/>
      <c r="V13" s="12"/>
      <c r="W13" s="14"/>
      <c r="X13" s="16"/>
    </row>
    <row r="14" spans="1:28" ht="14" x14ac:dyDescent="0.3">
      <c r="A14" s="11">
        <v>2</v>
      </c>
      <c r="B14" s="13">
        <v>3999.902</v>
      </c>
      <c r="C14" s="1">
        <v>0.91200000000000003</v>
      </c>
      <c r="D14" s="14">
        <v>34.701799999999999</v>
      </c>
      <c r="E14" s="36">
        <f>1000-$B$2+$B$3*C14+$B$4*C14^2+$B$5*C14^3+$B$6*C14^4+$B$7*C14^5+($E$2+$E$3*C14+$E$4*C14^2+$E$5*C14^3+$E$6*C14^4)*D14+($G$2+$G$3*C14+$G$4*C14^2)*D14^(3/2)+$I$2*D14^2</f>
        <v>28.12635774742207</v>
      </c>
      <c r="F14" s="40">
        <f t="shared" si="0"/>
        <v>-0.1761836628316224</v>
      </c>
      <c r="G14" s="40">
        <f t="shared" si="1"/>
        <v>2.0476802416641384E-3</v>
      </c>
      <c r="H14" s="40">
        <f t="shared" si="2"/>
        <v>0.13810584373507956</v>
      </c>
      <c r="I14" s="40">
        <f t="shared" si="3"/>
        <v>9.9804413904117789E-3</v>
      </c>
      <c r="J14" s="12">
        <f t="shared" si="4"/>
        <v>0.88595030253553309</v>
      </c>
      <c r="K14" s="41">
        <f t="shared" si="5"/>
        <v>34.701799999999999</v>
      </c>
      <c r="L14" s="36">
        <f t="shared" si="6"/>
        <v>28.128053640194789</v>
      </c>
      <c r="M14" s="15"/>
      <c r="N14" s="12"/>
      <c r="O14" s="14"/>
      <c r="P14" s="12"/>
      <c r="Q14" s="15"/>
      <c r="R14" s="12"/>
      <c r="S14" s="15"/>
      <c r="T14" s="12"/>
      <c r="U14" s="15"/>
      <c r="V14" s="12"/>
      <c r="W14" s="14"/>
      <c r="X14" s="16"/>
    </row>
    <row r="15" spans="1:28" ht="14" x14ac:dyDescent="0.3">
      <c r="A15" s="11">
        <v>1</v>
      </c>
      <c r="B15" s="13">
        <v>4499.9530000000004</v>
      </c>
      <c r="C15" s="1">
        <v>0.72450000000000003</v>
      </c>
      <c r="D15" s="14">
        <v>34.6935</v>
      </c>
      <c r="E15" s="36">
        <f>1000-$B$2+$B$3*C15+$B$4*C15^2+$B$5*C15^3+$B$6*C15^4+$B$7*C15^5+($E$2+$E$3*C15+$E$4*C15^2+$E$5*C15^3+$E$6*C15^4)*D15+($G$2+$G$3*C15+$G$4*C15^2)*D15^(3/2)+$I$2*D15^2</f>
        <v>28.131681629877875</v>
      </c>
      <c r="F15" s="40">
        <f t="shared" si="0"/>
        <v>-0.19126361520425372</v>
      </c>
      <c r="G15" s="40">
        <f t="shared" si="1"/>
        <v>2.3754931024758748E-3</v>
      </c>
      <c r="H15" s="40">
        <f t="shared" si="2"/>
        <v>0.17597541068212214</v>
      </c>
      <c r="I15" s="40">
        <f t="shared" si="3"/>
        <v>1.4297286325478801E-2</v>
      </c>
      <c r="J15" s="12">
        <f t="shared" si="4"/>
        <v>0.72588457490582314</v>
      </c>
      <c r="K15" s="41">
        <f t="shared" si="5"/>
        <v>34.6935</v>
      </c>
      <c r="L15" s="36">
        <f t="shared" si="6"/>
        <v>28.131594707683856</v>
      </c>
      <c r="M15" s="15"/>
      <c r="N15" s="12"/>
      <c r="O15" s="14"/>
      <c r="P15" s="12"/>
      <c r="Q15" s="15"/>
      <c r="R15" s="12"/>
      <c r="S15" s="15"/>
      <c r="T15" s="12"/>
      <c r="U15" s="15"/>
      <c r="V15" s="12"/>
      <c r="W15" s="14"/>
      <c r="X15" s="16"/>
    </row>
    <row r="16" spans="1:28" ht="14" x14ac:dyDescent="0.3">
      <c r="A16" s="11"/>
      <c r="B16" s="13">
        <v>4499.9530000000004</v>
      </c>
      <c r="C16" s="1">
        <v>0.72450000000000003</v>
      </c>
      <c r="D16" s="14">
        <v>34.6935</v>
      </c>
      <c r="E16" s="36">
        <f t="shared" ref="E16:E29" si="7">1000-$B$2+$B$3*C16+$B$4*C16^2+$B$5*C16^3+$B$6*C16^4+$B$7*C16^5+($E$2+$E$3*C16+$E$4*C16^2+$E$5*C16^3+$E$6*C16^4)*D16+($G$2+$G$3*C16+$G$4*C16^2)*D16^(3/2)+$I$2*D16^2</f>
        <v>28.131681629877875</v>
      </c>
      <c r="F16" s="40">
        <f t="shared" ref="F16:F29" si="8">-B16/10*(3.6504*10^(-4)+8.3198*10^(-5)*C16-5.4065*10^(-7)*C16^2+4.0274*10^(-9)*C16^3)</f>
        <v>-0.19126361520425372</v>
      </c>
      <c r="G16" s="40">
        <f t="shared" ref="G16:G29" si="9">-B16/10*(D16-35)*(1.7439*10^(-5)-2.9778*10^(-7)*C16)</f>
        <v>2.3754931024758748E-3</v>
      </c>
      <c r="H16" s="40">
        <f t="shared" ref="H16:H29" si="10">-(B16/10)^(2)*(8.9309*10^(-7)-3.1628*10^(-8)*C16+2.1987*10^(-10)*C16^2+4.1057*10^(-9)*(D16-35))</f>
        <v>0.17597541068212214</v>
      </c>
      <c r="I16" s="40">
        <f t="shared" ref="I16:I29" si="11">-(B16/10)^(3)*(-1.6056*10^(-10)+5.0484*10^(-12)*C16)</f>
        <v>1.4297286325478801E-2</v>
      </c>
      <c r="J16" s="12">
        <f t="shared" ref="J16:J29" si="12">C16+SUM(F16:I16)</f>
        <v>0.72588457490582314</v>
      </c>
      <c r="K16" s="41">
        <f t="shared" ref="K16:K29" si="13">D16</f>
        <v>34.6935</v>
      </c>
      <c r="L16" s="36">
        <f t="shared" ref="L16:L29" si="14">1000-$B$2+$B$3*J16+$B$4*J16^2+$B$5*J16^3+$B$6*J16^4+$B$7*J16^5+($E$2+$E$3*J16+$E$4*J16^2+$E$5*J16^3+$E$6*J16^4)*K16+($G$2+$G$3*J16+$G$4*J16^2)*K16^(3/2)+$I$2*K16^2</f>
        <v>28.131594707683856</v>
      </c>
      <c r="M16" s="15"/>
      <c r="N16" s="12"/>
      <c r="O16" s="14"/>
      <c r="P16" s="12"/>
      <c r="Q16" s="15"/>
      <c r="R16" s="12"/>
      <c r="S16" s="15"/>
      <c r="T16" s="12"/>
      <c r="U16" s="15"/>
      <c r="V16" s="12"/>
      <c r="W16" s="14"/>
      <c r="X16" s="16"/>
    </row>
    <row r="17" spans="1:24" ht="14" x14ac:dyDescent="0.3">
      <c r="A17" s="11"/>
      <c r="B17" s="13">
        <v>4499.9530000000004</v>
      </c>
      <c r="C17" s="1">
        <v>0.72450000000000003</v>
      </c>
      <c r="D17" s="14">
        <v>34.6935</v>
      </c>
      <c r="E17" s="36">
        <f t="shared" si="7"/>
        <v>28.131681629877875</v>
      </c>
      <c r="F17" s="40">
        <f t="shared" si="8"/>
        <v>-0.19126361520425372</v>
      </c>
      <c r="G17" s="40">
        <f t="shared" si="9"/>
        <v>2.3754931024758748E-3</v>
      </c>
      <c r="H17" s="40">
        <f t="shared" si="10"/>
        <v>0.17597541068212214</v>
      </c>
      <c r="I17" s="40">
        <f t="shared" si="11"/>
        <v>1.4297286325478801E-2</v>
      </c>
      <c r="J17" s="12">
        <f t="shared" si="12"/>
        <v>0.72588457490582314</v>
      </c>
      <c r="K17" s="41">
        <f t="shared" si="13"/>
        <v>34.6935</v>
      </c>
      <c r="L17" s="36">
        <f t="shared" si="14"/>
        <v>28.131594707683856</v>
      </c>
      <c r="M17" s="15"/>
      <c r="N17" s="12"/>
      <c r="O17" s="14"/>
      <c r="P17" s="12"/>
      <c r="Q17" s="15"/>
      <c r="R17" s="12"/>
      <c r="S17" s="15"/>
      <c r="T17" s="12"/>
      <c r="U17" s="15"/>
      <c r="V17" s="12"/>
      <c r="W17" s="14"/>
      <c r="X17" s="16"/>
    </row>
    <row r="18" spans="1:24" ht="14" x14ac:dyDescent="0.3">
      <c r="A18" s="11"/>
      <c r="B18" s="13">
        <v>4499.9530000000004</v>
      </c>
      <c r="C18" s="1">
        <v>0.72450000000000003</v>
      </c>
      <c r="D18" s="14">
        <v>34.6935</v>
      </c>
      <c r="E18" s="36">
        <f t="shared" si="7"/>
        <v>28.131681629877875</v>
      </c>
      <c r="F18" s="40">
        <f t="shared" si="8"/>
        <v>-0.19126361520425372</v>
      </c>
      <c r="G18" s="40">
        <f t="shared" si="9"/>
        <v>2.3754931024758748E-3</v>
      </c>
      <c r="H18" s="40">
        <f t="shared" si="10"/>
        <v>0.17597541068212214</v>
      </c>
      <c r="I18" s="40">
        <f t="shared" si="11"/>
        <v>1.4297286325478801E-2</v>
      </c>
      <c r="J18" s="12">
        <f t="shared" si="12"/>
        <v>0.72588457490582314</v>
      </c>
      <c r="K18" s="41">
        <f t="shared" si="13"/>
        <v>34.6935</v>
      </c>
      <c r="L18" s="36">
        <f t="shared" si="14"/>
        <v>28.131594707683856</v>
      </c>
      <c r="M18" s="15"/>
      <c r="N18" s="12"/>
      <c r="O18" s="14"/>
      <c r="P18" s="12"/>
      <c r="Q18" s="15"/>
      <c r="R18" s="12"/>
      <c r="S18" s="15"/>
      <c r="T18" s="12"/>
      <c r="U18" s="15"/>
      <c r="V18" s="12"/>
      <c r="W18" s="14"/>
      <c r="X18" s="16"/>
    </row>
    <row r="19" spans="1:24" ht="14" x14ac:dyDescent="0.3">
      <c r="A19" s="11"/>
      <c r="B19" s="13">
        <v>4499.9530000000004</v>
      </c>
      <c r="C19" s="1">
        <v>0.72450000000000003</v>
      </c>
      <c r="D19" s="14">
        <v>34.6935</v>
      </c>
      <c r="E19" s="36">
        <f t="shared" si="7"/>
        <v>28.131681629877875</v>
      </c>
      <c r="F19" s="40">
        <f t="shared" si="8"/>
        <v>-0.19126361520425372</v>
      </c>
      <c r="G19" s="40">
        <f t="shared" si="9"/>
        <v>2.3754931024758748E-3</v>
      </c>
      <c r="H19" s="40">
        <f t="shared" si="10"/>
        <v>0.17597541068212214</v>
      </c>
      <c r="I19" s="40">
        <f t="shared" si="11"/>
        <v>1.4297286325478801E-2</v>
      </c>
      <c r="J19" s="12">
        <f t="shared" si="12"/>
        <v>0.72588457490582314</v>
      </c>
      <c r="K19" s="41">
        <f t="shared" si="13"/>
        <v>34.6935</v>
      </c>
      <c r="L19" s="36">
        <f t="shared" si="14"/>
        <v>28.131594707683856</v>
      </c>
      <c r="M19" s="15"/>
      <c r="N19" s="12"/>
      <c r="O19" s="14"/>
      <c r="P19" s="12"/>
      <c r="Q19" s="15"/>
      <c r="R19" s="12"/>
      <c r="S19" s="15"/>
      <c r="T19" s="12"/>
      <c r="U19" s="15"/>
      <c r="V19" s="12"/>
      <c r="W19" s="14"/>
      <c r="X19" s="16"/>
    </row>
    <row r="20" spans="1:24" ht="14" x14ac:dyDescent="0.3">
      <c r="A20" s="11"/>
      <c r="B20" s="13">
        <v>4499.9530000000004</v>
      </c>
      <c r="C20" s="1">
        <v>0.72450000000000003</v>
      </c>
      <c r="D20" s="14">
        <v>34.6935</v>
      </c>
      <c r="E20" s="36">
        <f t="shared" si="7"/>
        <v>28.131681629877875</v>
      </c>
      <c r="F20" s="40">
        <f t="shared" si="8"/>
        <v>-0.19126361520425372</v>
      </c>
      <c r="G20" s="40">
        <f t="shared" si="9"/>
        <v>2.3754931024758748E-3</v>
      </c>
      <c r="H20" s="40">
        <f t="shared" si="10"/>
        <v>0.17597541068212214</v>
      </c>
      <c r="I20" s="40">
        <f t="shared" si="11"/>
        <v>1.4297286325478801E-2</v>
      </c>
      <c r="J20" s="12">
        <f t="shared" si="12"/>
        <v>0.72588457490582314</v>
      </c>
      <c r="K20" s="41">
        <f t="shared" si="13"/>
        <v>34.6935</v>
      </c>
      <c r="L20" s="36">
        <f t="shared" si="14"/>
        <v>28.131594707683856</v>
      </c>
      <c r="M20" s="15"/>
      <c r="N20" s="12"/>
      <c r="O20" s="14"/>
      <c r="P20" s="12"/>
      <c r="Q20" s="15"/>
      <c r="R20" s="12"/>
      <c r="S20" s="15"/>
      <c r="T20" s="12"/>
      <c r="U20" s="15"/>
      <c r="V20" s="12"/>
      <c r="W20" s="14"/>
      <c r="X20" s="16"/>
    </row>
    <row r="21" spans="1:24" ht="14" x14ac:dyDescent="0.3">
      <c r="A21" s="11"/>
      <c r="B21" s="13">
        <v>4499.9530000000004</v>
      </c>
      <c r="C21" s="1">
        <v>0.72450000000000003</v>
      </c>
      <c r="D21" s="14">
        <v>34.6935</v>
      </c>
      <c r="E21" s="36">
        <f t="shared" si="7"/>
        <v>28.131681629877875</v>
      </c>
      <c r="F21" s="40">
        <f t="shared" si="8"/>
        <v>-0.19126361520425372</v>
      </c>
      <c r="G21" s="40">
        <f t="shared" si="9"/>
        <v>2.3754931024758748E-3</v>
      </c>
      <c r="H21" s="40">
        <f t="shared" si="10"/>
        <v>0.17597541068212214</v>
      </c>
      <c r="I21" s="40">
        <f t="shared" si="11"/>
        <v>1.4297286325478801E-2</v>
      </c>
      <c r="J21" s="12">
        <f t="shared" si="12"/>
        <v>0.72588457490582314</v>
      </c>
      <c r="K21" s="41">
        <f t="shared" si="13"/>
        <v>34.6935</v>
      </c>
      <c r="L21" s="36">
        <f t="shared" si="14"/>
        <v>28.131594707683856</v>
      </c>
      <c r="M21" s="15"/>
      <c r="N21" s="12"/>
      <c r="O21" s="14"/>
      <c r="P21" s="12"/>
      <c r="Q21" s="15"/>
      <c r="R21" s="12"/>
      <c r="S21" s="15"/>
      <c r="T21" s="12"/>
      <c r="U21" s="15"/>
      <c r="V21" s="12"/>
      <c r="W21" s="14"/>
      <c r="X21" s="16"/>
    </row>
    <row r="22" spans="1:24" ht="14" x14ac:dyDescent="0.3">
      <c r="A22" s="11"/>
      <c r="B22" s="13">
        <v>4499.9530000000004</v>
      </c>
      <c r="C22" s="1">
        <v>0.72450000000000003</v>
      </c>
      <c r="D22" s="14">
        <v>34.6935</v>
      </c>
      <c r="E22" s="36">
        <f t="shared" si="7"/>
        <v>28.131681629877875</v>
      </c>
      <c r="F22" s="40">
        <f t="shared" si="8"/>
        <v>-0.19126361520425372</v>
      </c>
      <c r="G22" s="40">
        <f t="shared" si="9"/>
        <v>2.3754931024758748E-3</v>
      </c>
      <c r="H22" s="40">
        <f t="shared" si="10"/>
        <v>0.17597541068212214</v>
      </c>
      <c r="I22" s="40">
        <f t="shared" si="11"/>
        <v>1.4297286325478801E-2</v>
      </c>
      <c r="J22" s="12">
        <f t="shared" si="12"/>
        <v>0.72588457490582314</v>
      </c>
      <c r="K22" s="41">
        <f t="shared" si="13"/>
        <v>34.6935</v>
      </c>
      <c r="L22" s="36">
        <f t="shared" si="14"/>
        <v>28.131594707683856</v>
      </c>
      <c r="M22" s="15"/>
      <c r="N22" s="12"/>
      <c r="O22" s="14"/>
      <c r="P22" s="12"/>
      <c r="Q22" s="15"/>
      <c r="R22" s="12"/>
      <c r="S22" s="15"/>
      <c r="T22" s="12"/>
      <c r="U22" s="15"/>
      <c r="V22" s="12"/>
      <c r="W22" s="14"/>
      <c r="X22" s="16"/>
    </row>
    <row r="23" spans="1:24" ht="14" x14ac:dyDescent="0.3">
      <c r="A23" s="11"/>
      <c r="B23" s="13">
        <v>4499.9530000000004</v>
      </c>
      <c r="C23" s="1">
        <v>0.72450000000000003</v>
      </c>
      <c r="D23" s="14">
        <v>34.6935</v>
      </c>
      <c r="E23" s="36">
        <f t="shared" si="7"/>
        <v>28.131681629877875</v>
      </c>
      <c r="F23" s="40">
        <f t="shared" si="8"/>
        <v>-0.19126361520425372</v>
      </c>
      <c r="G23" s="40">
        <f t="shared" si="9"/>
        <v>2.3754931024758748E-3</v>
      </c>
      <c r="H23" s="40">
        <f t="shared" si="10"/>
        <v>0.17597541068212214</v>
      </c>
      <c r="I23" s="40">
        <f t="shared" si="11"/>
        <v>1.4297286325478801E-2</v>
      </c>
      <c r="J23" s="12">
        <f t="shared" si="12"/>
        <v>0.72588457490582314</v>
      </c>
      <c r="K23" s="41">
        <f t="shared" si="13"/>
        <v>34.6935</v>
      </c>
      <c r="L23" s="36">
        <f t="shared" si="14"/>
        <v>28.131594707683856</v>
      </c>
      <c r="M23" s="15"/>
      <c r="N23" s="12"/>
      <c r="O23" s="14"/>
      <c r="P23" s="12"/>
      <c r="Q23" s="15"/>
      <c r="R23" s="12"/>
      <c r="S23" s="15"/>
      <c r="T23" s="12"/>
      <c r="U23" s="15"/>
      <c r="V23" s="12"/>
      <c r="W23" s="14"/>
      <c r="X23" s="16"/>
    </row>
    <row r="24" spans="1:24" ht="14" x14ac:dyDescent="0.3">
      <c r="A24" s="11"/>
      <c r="B24" s="13">
        <v>4499.9530000000004</v>
      </c>
      <c r="C24" s="1">
        <v>0.72450000000000003</v>
      </c>
      <c r="D24" s="14">
        <v>34.6935</v>
      </c>
      <c r="E24" s="36">
        <f t="shared" si="7"/>
        <v>28.131681629877875</v>
      </c>
      <c r="F24" s="40">
        <f t="shared" si="8"/>
        <v>-0.19126361520425372</v>
      </c>
      <c r="G24" s="40">
        <f t="shared" si="9"/>
        <v>2.3754931024758748E-3</v>
      </c>
      <c r="H24" s="40">
        <f t="shared" si="10"/>
        <v>0.17597541068212214</v>
      </c>
      <c r="I24" s="40">
        <f t="shared" si="11"/>
        <v>1.4297286325478801E-2</v>
      </c>
      <c r="J24" s="12">
        <f t="shared" si="12"/>
        <v>0.72588457490582314</v>
      </c>
      <c r="K24" s="41">
        <f t="shared" si="13"/>
        <v>34.6935</v>
      </c>
      <c r="L24" s="36">
        <f t="shared" si="14"/>
        <v>28.131594707683856</v>
      </c>
      <c r="M24" s="15"/>
      <c r="N24" s="12"/>
      <c r="O24" s="14"/>
      <c r="P24" s="12"/>
      <c r="Q24" s="15"/>
      <c r="R24" s="12"/>
      <c r="S24" s="15"/>
      <c r="T24" s="12"/>
      <c r="U24" s="15"/>
      <c r="V24" s="12"/>
      <c r="W24" s="14"/>
      <c r="X24" s="16"/>
    </row>
    <row r="25" spans="1:24" ht="14" x14ac:dyDescent="0.3">
      <c r="A25" s="11"/>
      <c r="B25" s="13">
        <v>4499.9530000000004</v>
      </c>
      <c r="C25" s="1">
        <v>0.72450000000000003</v>
      </c>
      <c r="D25" s="14">
        <v>34.6935</v>
      </c>
      <c r="E25" s="36">
        <f t="shared" si="7"/>
        <v>28.131681629877875</v>
      </c>
      <c r="F25" s="40">
        <f t="shared" si="8"/>
        <v>-0.19126361520425372</v>
      </c>
      <c r="G25" s="40">
        <f t="shared" si="9"/>
        <v>2.3754931024758748E-3</v>
      </c>
      <c r="H25" s="40">
        <f t="shared" si="10"/>
        <v>0.17597541068212214</v>
      </c>
      <c r="I25" s="40">
        <f t="shared" si="11"/>
        <v>1.4297286325478801E-2</v>
      </c>
      <c r="J25" s="12">
        <f t="shared" si="12"/>
        <v>0.72588457490582314</v>
      </c>
      <c r="K25" s="41">
        <f t="shared" si="13"/>
        <v>34.6935</v>
      </c>
      <c r="L25" s="36">
        <f t="shared" si="14"/>
        <v>28.131594707683856</v>
      </c>
      <c r="M25" s="15"/>
      <c r="N25" s="12"/>
      <c r="O25" s="14"/>
      <c r="P25" s="12"/>
      <c r="Q25" s="15"/>
      <c r="R25" s="12"/>
      <c r="S25" s="15"/>
      <c r="T25" s="12"/>
      <c r="U25" s="15"/>
      <c r="V25" s="12"/>
      <c r="W25" s="14"/>
      <c r="X25" s="16"/>
    </row>
    <row r="26" spans="1:24" ht="14" x14ac:dyDescent="0.3">
      <c r="A26" s="11"/>
      <c r="B26" s="13">
        <v>4499.9530000000004</v>
      </c>
      <c r="C26" s="1">
        <v>0.72450000000000003</v>
      </c>
      <c r="D26" s="14">
        <v>34.6935</v>
      </c>
      <c r="E26" s="36">
        <f t="shared" si="7"/>
        <v>28.131681629877875</v>
      </c>
      <c r="F26" s="40">
        <f t="shared" si="8"/>
        <v>-0.19126361520425372</v>
      </c>
      <c r="G26" s="40">
        <f t="shared" si="9"/>
        <v>2.3754931024758748E-3</v>
      </c>
      <c r="H26" s="40">
        <f t="shared" si="10"/>
        <v>0.17597541068212214</v>
      </c>
      <c r="I26" s="40">
        <f t="shared" si="11"/>
        <v>1.4297286325478801E-2</v>
      </c>
      <c r="J26" s="12">
        <f t="shared" si="12"/>
        <v>0.72588457490582314</v>
      </c>
      <c r="K26" s="41">
        <f t="shared" si="13"/>
        <v>34.6935</v>
      </c>
      <c r="L26" s="36">
        <f t="shared" si="14"/>
        <v>28.131594707683856</v>
      </c>
      <c r="M26" s="15"/>
      <c r="N26" s="12"/>
      <c r="O26" s="14"/>
      <c r="P26" s="12"/>
      <c r="Q26" s="15"/>
      <c r="R26" s="12"/>
      <c r="S26" s="15"/>
      <c r="T26" s="12"/>
      <c r="U26" s="15"/>
      <c r="V26" s="12"/>
      <c r="W26" s="14"/>
      <c r="X26" s="16"/>
    </row>
    <row r="27" spans="1:24" ht="14" x14ac:dyDescent="0.3">
      <c r="A27" s="11"/>
      <c r="B27" s="13">
        <v>3000</v>
      </c>
      <c r="C27" s="1">
        <v>1.73</v>
      </c>
      <c r="D27" s="14">
        <v>34.728999999999999</v>
      </c>
      <c r="E27" s="36">
        <f t="shared" si="7"/>
        <v>28.090408652218052</v>
      </c>
      <c r="F27" s="40">
        <f t="shared" si="8"/>
        <v>-0.15221258440573374</v>
      </c>
      <c r="G27" s="40">
        <f t="shared" si="9"/>
        <v>1.3759082407800041E-3</v>
      </c>
      <c r="H27" s="40">
        <f t="shared" si="10"/>
        <v>7.5412706780069991E-2</v>
      </c>
      <c r="I27" s="40">
        <f t="shared" si="11"/>
        <v>4.0993092359999997E-3</v>
      </c>
      <c r="J27" s="12">
        <f t="shared" si="12"/>
        <v>1.6586753398511163</v>
      </c>
      <c r="K27" s="41">
        <f t="shared" si="13"/>
        <v>34.728999999999999</v>
      </c>
      <c r="L27" s="36">
        <f t="shared" si="14"/>
        <v>28.095796690122445</v>
      </c>
      <c r="M27" s="15"/>
      <c r="N27" s="12"/>
      <c r="O27" s="14"/>
      <c r="P27" s="12"/>
      <c r="Q27" s="15"/>
      <c r="R27" s="12"/>
      <c r="S27" s="15"/>
      <c r="T27" s="12"/>
      <c r="U27" s="15"/>
      <c r="V27" s="12"/>
      <c r="W27" s="14"/>
      <c r="X27" s="16"/>
    </row>
    <row r="28" spans="1:24" ht="14" x14ac:dyDescent="0.3">
      <c r="A28" s="11"/>
      <c r="B28" s="13">
        <v>3000</v>
      </c>
      <c r="C28" s="1">
        <v>1.99</v>
      </c>
      <c r="D28" s="14">
        <v>34.764000000000003</v>
      </c>
      <c r="E28" s="36">
        <f t="shared" si="7"/>
        <v>28.09826248606597</v>
      </c>
      <c r="F28" s="40">
        <f t="shared" si="8"/>
        <v>-0.1585484190778238</v>
      </c>
      <c r="G28" s="40">
        <f t="shared" si="9"/>
        <v>1.1927263802399854E-3</v>
      </c>
      <c r="H28" s="40">
        <f t="shared" si="10"/>
        <v>7.4704683778829994E-2</v>
      </c>
      <c r="I28" s="40">
        <f t="shared" si="11"/>
        <v>4.0638694679999993E-3</v>
      </c>
      <c r="J28" s="12">
        <f t="shared" si="12"/>
        <v>1.9114128605492462</v>
      </c>
      <c r="K28" s="41">
        <f t="shared" si="13"/>
        <v>34.764000000000003</v>
      </c>
      <c r="L28" s="36">
        <f t="shared" si="14"/>
        <v>28.104465417584308</v>
      </c>
      <c r="M28" s="15"/>
      <c r="N28" s="12"/>
      <c r="O28" s="14"/>
      <c r="P28" s="12"/>
      <c r="Q28" s="15"/>
      <c r="R28" s="12"/>
      <c r="S28" s="15"/>
      <c r="T28" s="12"/>
      <c r="U28" s="15"/>
      <c r="V28" s="12"/>
      <c r="W28" s="14"/>
      <c r="X28" s="16"/>
    </row>
    <row r="29" spans="1:24" ht="14" x14ac:dyDescent="0.3">
      <c r="A29" s="11"/>
      <c r="B29" s="46">
        <v>3000</v>
      </c>
      <c r="C29" s="44">
        <v>2.7199999999999998E-2</v>
      </c>
      <c r="D29" s="45">
        <v>34.667000000000002</v>
      </c>
      <c r="E29" s="43">
        <f t="shared" si="7"/>
        <v>28.15080955705622</v>
      </c>
      <c r="F29" s="40">
        <f t="shared" si="8"/>
        <v>-0.11019077570596499</v>
      </c>
      <c r="G29" s="40">
        <f t="shared" si="9"/>
        <v>1.7413469483615917E-3</v>
      </c>
      <c r="H29" s="40">
        <f t="shared" si="10"/>
        <v>8.0177641467175861E-2</v>
      </c>
      <c r="I29" s="40">
        <f t="shared" si="11"/>
        <v>4.3314124550399994E-3</v>
      </c>
      <c r="J29" s="42">
        <f t="shared" si="12"/>
        <v>3.2596251646124612E-3</v>
      </c>
      <c r="K29" s="41">
        <f t="shared" si="13"/>
        <v>34.667000000000002</v>
      </c>
      <c r="L29" s="43">
        <f t="shared" si="14"/>
        <v>28.152082629094245</v>
      </c>
      <c r="M29" s="15"/>
      <c r="N29" s="12"/>
      <c r="O29" s="14"/>
      <c r="P29" s="12"/>
      <c r="Q29" s="15"/>
      <c r="R29" s="12"/>
      <c r="S29" s="15"/>
      <c r="T29" s="12"/>
      <c r="U29" s="15"/>
      <c r="V29" s="12"/>
      <c r="W29" s="14"/>
      <c r="X29" s="16"/>
    </row>
    <row r="30" spans="1:24" ht="13.5" x14ac:dyDescent="0.25">
      <c r="A30" s="21"/>
      <c r="B30" s="28"/>
      <c r="C30" s="29"/>
      <c r="D30" s="30"/>
      <c r="E30" s="31"/>
      <c r="F30" s="29"/>
      <c r="G30" s="29"/>
      <c r="H30" s="29"/>
      <c r="I30" s="30"/>
      <c r="J30" s="22"/>
      <c r="K30" s="33"/>
      <c r="L30" s="33"/>
      <c r="M30" s="32"/>
      <c r="N30" s="22"/>
      <c r="O30" s="30"/>
      <c r="P30" s="22"/>
      <c r="Q30" s="32"/>
      <c r="R30" s="22"/>
      <c r="S30" s="32"/>
      <c r="T30" s="22"/>
      <c r="U30" s="32"/>
      <c r="V30" s="22"/>
      <c r="W30" s="30"/>
      <c r="X30" s="26"/>
    </row>
    <row r="32" spans="1:24" ht="13.5" x14ac:dyDescent="0.25">
      <c r="A32" s="47"/>
      <c r="B32" s="47"/>
    </row>
    <row r="33" spans="1:7" ht="13.5" x14ac:dyDescent="0.25">
      <c r="A33" s="1"/>
      <c r="B33" s="34"/>
    </row>
    <row r="34" spans="1:7" ht="13.5" x14ac:dyDescent="0.25">
      <c r="A34" s="1"/>
      <c r="B34" s="2"/>
    </row>
    <row r="35" spans="1:7" ht="13.5" x14ac:dyDescent="0.25">
      <c r="A35" s="1"/>
      <c r="B35" s="2"/>
      <c r="E35" s="40"/>
      <c r="F35" s="40"/>
      <c r="G35" s="40"/>
    </row>
    <row r="36" spans="1:7" ht="13.5" x14ac:dyDescent="0.25">
      <c r="A36" s="1"/>
      <c r="B36" s="2"/>
      <c r="E36" s="40"/>
      <c r="F36" s="40"/>
      <c r="G36" s="40"/>
    </row>
    <row r="37" spans="1:7" x14ac:dyDescent="0.2">
      <c r="E37" s="40"/>
      <c r="F37" s="40"/>
      <c r="G37" s="40"/>
    </row>
    <row r="38" spans="1:7" x14ac:dyDescent="0.2">
      <c r="E38" s="40"/>
      <c r="F38" s="40"/>
      <c r="G38" s="40"/>
    </row>
    <row r="39" spans="1:7" x14ac:dyDescent="0.2">
      <c r="E39" s="40"/>
      <c r="G39" s="40"/>
    </row>
    <row r="40" spans="1:7" x14ac:dyDescent="0.2">
      <c r="E40" s="40"/>
      <c r="G40" s="40"/>
    </row>
    <row r="41" spans="1:7" x14ac:dyDescent="0.2">
      <c r="E41" s="40"/>
      <c r="G41" s="40"/>
    </row>
    <row r="42" spans="1:7" x14ac:dyDescent="0.2">
      <c r="E42" s="40"/>
      <c r="G42" s="40"/>
    </row>
    <row r="43" spans="1:7" x14ac:dyDescent="0.2">
      <c r="E43" s="40"/>
      <c r="F43" s="40"/>
      <c r="G43" s="40"/>
    </row>
    <row r="44" spans="1:7" x14ac:dyDescent="0.2">
      <c r="E44" s="40"/>
      <c r="F44" s="40"/>
      <c r="G44" s="40"/>
    </row>
  </sheetData>
  <mergeCells count="1">
    <mergeCell ref="A32:B32"/>
  </mergeCells>
  <phoneticPr fontId="1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7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東京大学海洋研究所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蒲生俊敬</dc:creator>
  <cp:lastModifiedBy>大木　淳之</cp:lastModifiedBy>
  <cp:lastPrinted>2010-01-09T08:56:43Z</cp:lastPrinted>
  <dcterms:created xsi:type="dcterms:W3CDTF">2010-01-09T08:48:29Z</dcterms:created>
  <dcterms:modified xsi:type="dcterms:W3CDTF">2025-04-30T01:20:24Z</dcterms:modified>
</cp:coreProperties>
</file>